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570" yWindow="330" windowWidth="16200" windowHeight="7890"/>
  </bookViews>
  <sheets>
    <sheet name="ProUGG" sheetId="2" r:id="rId1"/>
    <sheet name="ArgCCG" sheetId="4" r:id="rId2"/>
    <sheet name="TyrQUA" sheetId="3" r:id="rId3"/>
  </sheets>
  <calcPr calcId="145621"/>
</workbook>
</file>

<file path=xl/calcChain.xml><?xml version="1.0" encoding="utf-8"?>
<calcChain xmlns="http://schemas.openxmlformats.org/spreadsheetml/2006/main">
  <c r="T5" i="2" l="1"/>
  <c r="T6" i="2"/>
  <c r="T7" i="2"/>
  <c r="T8" i="2"/>
  <c r="T9" i="2"/>
  <c r="T10" i="2"/>
  <c r="T4" i="2"/>
  <c r="L5" i="2"/>
  <c r="L6" i="2"/>
  <c r="L7" i="2"/>
  <c r="L8" i="2"/>
  <c r="L9" i="2"/>
  <c r="L10" i="2"/>
  <c r="L4" i="2"/>
  <c r="D5" i="2"/>
  <c r="D6" i="2"/>
  <c r="D7" i="2"/>
  <c r="D8" i="2"/>
  <c r="D9" i="2"/>
  <c r="D10" i="2"/>
  <c r="D4" i="2"/>
  <c r="L10" i="4" l="1"/>
  <c r="L9" i="4"/>
  <c r="L8" i="4"/>
  <c r="M17" i="4"/>
  <c r="L17" i="4"/>
  <c r="M7" i="4"/>
  <c r="L7" i="4"/>
  <c r="M16" i="4"/>
  <c r="L16" i="4"/>
  <c r="L6" i="4"/>
  <c r="M15" i="4"/>
  <c r="L15" i="4"/>
  <c r="L5" i="4"/>
  <c r="D10" i="4"/>
  <c r="T10" i="4"/>
  <c r="D9" i="4"/>
  <c r="E9" i="4" s="1"/>
  <c r="T9" i="4"/>
  <c r="U9" i="4" s="1"/>
  <c r="D8" i="4"/>
  <c r="T8" i="4"/>
  <c r="D7" i="4"/>
  <c r="E7" i="4" s="1"/>
  <c r="T7" i="4"/>
  <c r="D6" i="4"/>
  <c r="T6" i="4"/>
  <c r="D5" i="4"/>
  <c r="E5" i="4" s="1"/>
  <c r="T5" i="4"/>
  <c r="U5" i="4" s="1"/>
  <c r="M5" i="4" l="1"/>
  <c r="N5" i="4" s="1"/>
  <c r="N7" i="4"/>
  <c r="M9" i="4"/>
  <c r="N9" i="4" s="1"/>
  <c r="V5" i="4"/>
  <c r="U7" i="4"/>
  <c r="V7" i="4" s="1"/>
  <c r="V9" i="4"/>
  <c r="F5" i="4"/>
  <c r="F7" i="4"/>
  <c r="F9" i="4"/>
  <c r="R6" i="3"/>
  <c r="R7" i="3"/>
  <c r="R8" i="3"/>
  <c r="S7" i="3" s="1"/>
  <c r="R9" i="3"/>
  <c r="R5" i="3"/>
  <c r="S5" i="3" s="1"/>
  <c r="K6" i="3"/>
  <c r="K7" i="3"/>
  <c r="L7" i="3" s="1"/>
  <c r="K8" i="3"/>
  <c r="K9" i="3"/>
  <c r="K5" i="3"/>
  <c r="D6" i="3"/>
  <c r="D7" i="3"/>
  <c r="D8" i="3"/>
  <c r="E7" i="3" s="1"/>
  <c r="D9" i="3"/>
  <c r="D5" i="3"/>
  <c r="E5" i="3" s="1"/>
  <c r="U8" i="2"/>
  <c r="V8" i="2" s="1"/>
  <c r="T7" i="3" l="1"/>
  <c r="M5" i="3"/>
  <c r="F7" i="3"/>
  <c r="M7" i="3"/>
  <c r="L5" i="3"/>
  <c r="F5" i="3"/>
  <c r="T5" i="3"/>
  <c r="U6" i="2"/>
  <c r="V6" i="2" s="1"/>
  <c r="U4" i="2"/>
  <c r="V4" i="2" s="1"/>
  <c r="M4" i="2"/>
  <c r="N4" i="2" s="1"/>
  <c r="M6" i="2"/>
  <c r="N6" i="2" s="1"/>
  <c r="M8" i="2"/>
  <c r="N8" i="2" s="1"/>
  <c r="E6" i="2"/>
  <c r="F6" i="2" s="1"/>
  <c r="E8" i="2"/>
  <c r="F8" i="2" s="1"/>
  <c r="H18" i="2" s="1"/>
  <c r="E4" i="2"/>
  <c r="F4" i="2" s="1"/>
  <c r="G18" i="2"/>
  <c r="I16" i="3" l="1"/>
  <c r="H16" i="3"/>
  <c r="H15" i="3"/>
  <c r="I15" i="3"/>
  <c r="G16" i="2"/>
  <c r="H16" i="2"/>
  <c r="G17" i="2"/>
  <c r="H17" i="2"/>
</calcChain>
</file>

<file path=xl/sharedStrings.xml><?xml version="1.0" encoding="utf-8"?>
<sst xmlns="http://schemas.openxmlformats.org/spreadsheetml/2006/main" count="160" uniqueCount="35">
  <si>
    <t>Intensity</t>
  </si>
  <si>
    <t>Int-BG</t>
  </si>
  <si>
    <t>Sum</t>
  </si>
  <si>
    <t>% charged</t>
  </si>
  <si>
    <t>m1G37+</t>
  </si>
  <si>
    <t>charged</t>
  </si>
  <si>
    <t>Uncharged</t>
  </si>
  <si>
    <t>BG</t>
  </si>
  <si>
    <t>Replicate 1</t>
  </si>
  <si>
    <t>Replicate 2</t>
  </si>
  <si>
    <t>Replicate 3</t>
  </si>
  <si>
    <t>Average % charged</t>
  </si>
  <si>
    <t>STDEVP</t>
  </si>
  <si>
    <t xml:space="preserve"> +</t>
  </si>
  <si>
    <t xml:space="preserve"> </t>
  </si>
  <si>
    <t>ProS</t>
  </si>
  <si>
    <t>Total</t>
  </si>
  <si>
    <t>% Charged</t>
  </si>
  <si>
    <t>Background</t>
  </si>
  <si>
    <t>Set I</t>
  </si>
  <si>
    <t>Set II</t>
  </si>
  <si>
    <t>Set III</t>
  </si>
  <si>
    <t>Average</t>
  </si>
  <si>
    <t>Intensity-BG</t>
  </si>
  <si>
    <t>BG= Background</t>
  </si>
  <si>
    <t>ArgS</t>
  </si>
  <si>
    <r>
      <t>m1G37</t>
    </r>
    <r>
      <rPr>
        <b/>
        <sz val="11"/>
        <color theme="1"/>
        <rFont val="ＭＳ Ｐゴシック"/>
        <family val="3"/>
        <charset val="128"/>
      </rPr>
      <t>−</t>
    </r>
  </si>
  <si>
    <r>
      <t xml:space="preserve"> </t>
    </r>
    <r>
      <rPr>
        <b/>
        <sz val="11"/>
        <color theme="1"/>
        <rFont val="ＭＳ Ｐゴシック"/>
        <family val="3"/>
        <charset val="128"/>
      </rPr>
      <t>−</t>
    </r>
  </si>
  <si>
    <r>
      <t xml:space="preserve"> </t>
    </r>
    <r>
      <rPr>
        <b/>
        <sz val="11"/>
        <color theme="1"/>
        <rFont val="ＭＳ Ｐゴシック"/>
        <family val="3"/>
        <charset val="128"/>
      </rPr>
      <t>−</t>
    </r>
    <r>
      <rPr>
        <b/>
        <sz val="11"/>
        <color theme="1"/>
        <rFont val="Arial"/>
        <family val="2"/>
      </rPr>
      <t xml:space="preserve"> (ProS)</t>
    </r>
  </si>
  <si>
    <r>
      <t xml:space="preserve"> </t>
    </r>
    <r>
      <rPr>
        <b/>
        <sz val="11"/>
        <color theme="1"/>
        <rFont val="ＭＳ Ｐゴシック"/>
        <family val="3"/>
        <charset val="128"/>
      </rPr>
      <t>−</t>
    </r>
    <r>
      <rPr>
        <b/>
        <sz val="11"/>
        <color theme="1"/>
        <rFont val="Arial"/>
        <family val="2"/>
      </rPr>
      <t xml:space="preserve"> (ArgS)</t>
    </r>
  </si>
  <si>
    <t>Replicate 3</t>
    <phoneticPr fontId="1"/>
  </si>
  <si>
    <t>Pro(UGG)</t>
    <phoneticPr fontId="1"/>
  </si>
  <si>
    <t>Arg(CCG)</t>
    <phoneticPr fontId="1"/>
  </si>
  <si>
    <t>Tyr(QUA)</t>
    <phoneticPr fontId="1"/>
  </si>
  <si>
    <t>Figure 4-source data 4: Related to Figure 4A. Quantification of Northern blot.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</si>
</sst>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4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0" xfId="0" applyFont="1"/>
    <xf numFmtId="0" fontId="3" fillId="2" borderId="0" xfId="0" applyFont="1" applyFill="1"/>
    <xf numFmtId="176" fontId="3" fillId="0" borderId="0" xfId="0" applyNumberFormat="1" applyFont="1" applyAlignment="1">
      <alignment horizontal="center" vertical="center"/>
    </xf>
    <xf numFmtId="0" fontId="3" fillId="0" borderId="2" xfId="0" applyFont="1" applyBorder="1"/>
    <xf numFmtId="0" fontId="3" fillId="0" borderId="0" xfId="0" applyFont="1" applyBorder="1"/>
    <xf numFmtId="0" fontId="3" fillId="2" borderId="1" xfId="0" applyFont="1" applyFill="1" applyBorder="1"/>
    <xf numFmtId="0" fontId="3" fillId="2" borderId="0" xfId="0" applyFont="1" applyFill="1" applyBorder="1"/>
    <xf numFmtId="0" fontId="3" fillId="0" borderId="0" xfId="0" applyFont="1" applyFill="1" applyBorder="1"/>
    <xf numFmtId="176" fontId="3" fillId="0" borderId="0" xfId="0" applyNumberFormat="1" applyFont="1" applyFill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70C8DA"/>
      <color rgb="FF89D7E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tRNA</a:t>
            </a:r>
            <a:r>
              <a:rPr lang="en-US" baseline="30000"/>
              <a:t>Pro/UGG</a:t>
            </a:r>
          </a:p>
        </c:rich>
      </c:tx>
      <c:layout>
        <c:manualLayout>
          <c:xMode val="edge"/>
          <c:yMode val="edge"/>
          <c:x val="0.42786034303851583"/>
          <c:y val="2.4334606588930049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ProUGG!$G$15</c:f>
              <c:strCache>
                <c:ptCount val="1"/>
                <c:pt idx="0">
                  <c:v>% charged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0"/>
                  <c:y val="-2.433460658893004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84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68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100775193798339E-3"/>
                  <c:y val="-8.1115355296433982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82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ProUGG!$H$16:$H$18</c:f>
                <c:numCache>
                  <c:formatCode>General</c:formatCode>
                  <c:ptCount val="3"/>
                  <c:pt idx="0">
                    <c:v>4.9009309463572945</c:v>
                  </c:pt>
                  <c:pt idx="1">
                    <c:v>1.4962751349675538</c:v>
                  </c:pt>
                  <c:pt idx="2">
                    <c:v>3.4448145830800123</c:v>
                  </c:pt>
                </c:numCache>
              </c:numRef>
            </c:plus>
            <c:minus>
              <c:numRef>
                <c:f>ProUGG!$H$16:$H$18</c:f>
                <c:numCache>
                  <c:formatCode>General</c:formatCode>
                  <c:ptCount val="3"/>
                  <c:pt idx="0">
                    <c:v>4.9009309463572945</c:v>
                  </c:pt>
                  <c:pt idx="1">
                    <c:v>1.4962751349675538</c:v>
                  </c:pt>
                  <c:pt idx="2">
                    <c:v>3.4448145830800123</c:v>
                  </c:pt>
                </c:numCache>
              </c:numRef>
            </c:minus>
          </c:errBars>
          <c:cat>
            <c:strRef>
              <c:f>ProUGG!$F$16:$F$18</c:f>
              <c:strCache>
                <c:ptCount val="3"/>
                <c:pt idx="0">
                  <c:v> +</c:v>
                </c:pt>
                <c:pt idx="1">
                  <c:v> −</c:v>
                </c:pt>
                <c:pt idx="2">
                  <c:v> − (ProS)</c:v>
                </c:pt>
              </c:strCache>
            </c:strRef>
          </c:cat>
          <c:val>
            <c:numRef>
              <c:f>ProUGG!$G$16:$G$18</c:f>
              <c:numCache>
                <c:formatCode>0.0</c:formatCode>
                <c:ptCount val="3"/>
                <c:pt idx="0">
                  <c:v>83.588408533064992</c:v>
                </c:pt>
                <c:pt idx="1">
                  <c:v>68.055964973426043</c:v>
                </c:pt>
                <c:pt idx="2">
                  <c:v>82.037525289372638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237952"/>
        <c:axId val="194239872"/>
      </c:barChart>
      <c:catAx>
        <c:axId val="194237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</a:t>
                </a:r>
                <a:r>
                  <a:rPr lang="en-US" baseline="30000"/>
                  <a:t>1</a:t>
                </a:r>
                <a:r>
                  <a:rPr lang="en-US"/>
                  <a:t>G37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194239872"/>
        <c:crosses val="autoZero"/>
        <c:auto val="1"/>
        <c:lblAlgn val="ctr"/>
        <c:lblOffset val="100"/>
        <c:noMultiLvlLbl val="0"/>
      </c:catAx>
      <c:valAx>
        <c:axId val="194239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% charged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19423795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200" b="1">
          <a:latin typeface="Arial" pitchFamily="34" charset="0"/>
          <a:cs typeface="Arial" pitchFamily="34" charset="0"/>
        </a:defRPr>
      </a:pPr>
      <a:endParaRPr lang="ja-JP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tRNAArg/CCG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ArgCCG!$L$14</c:f>
              <c:strCache>
                <c:ptCount val="1"/>
                <c:pt idx="0">
                  <c:v>Average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74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62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73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ArgCCG!$M$15:$M$17</c:f>
                <c:numCache>
                  <c:formatCode>General</c:formatCode>
                  <c:ptCount val="3"/>
                  <c:pt idx="0">
                    <c:v>1.8974072736103644</c:v>
                  </c:pt>
                  <c:pt idx="1">
                    <c:v>0.77263903696349201</c:v>
                  </c:pt>
                  <c:pt idx="2">
                    <c:v>1.8452851225090334</c:v>
                  </c:pt>
                </c:numCache>
              </c:numRef>
            </c:plus>
            <c:minus>
              <c:numRef>
                <c:f>ArgCCG!$M$15:$M$17</c:f>
                <c:numCache>
                  <c:formatCode>General</c:formatCode>
                  <c:ptCount val="3"/>
                  <c:pt idx="0">
                    <c:v>1.8974072736103644</c:v>
                  </c:pt>
                  <c:pt idx="1">
                    <c:v>0.77263903696349201</c:v>
                  </c:pt>
                  <c:pt idx="2">
                    <c:v>1.8452851225090334</c:v>
                  </c:pt>
                </c:numCache>
              </c:numRef>
            </c:minus>
          </c:errBars>
          <c:cat>
            <c:strRef>
              <c:f>ArgCCG!$H$15:$H$17</c:f>
              <c:strCache>
                <c:ptCount val="3"/>
                <c:pt idx="0">
                  <c:v> +</c:v>
                </c:pt>
                <c:pt idx="1">
                  <c:v> −</c:v>
                </c:pt>
                <c:pt idx="2">
                  <c:v> − (ArgS)</c:v>
                </c:pt>
              </c:strCache>
            </c:strRef>
          </c:cat>
          <c:val>
            <c:numRef>
              <c:f>ArgCCG!$L$15:$L$17</c:f>
              <c:numCache>
                <c:formatCode>0.0</c:formatCode>
                <c:ptCount val="3"/>
                <c:pt idx="0">
                  <c:v>74.29889690651099</c:v>
                </c:pt>
                <c:pt idx="1">
                  <c:v>61.964769031057926</c:v>
                </c:pt>
                <c:pt idx="2">
                  <c:v>73.337943571370019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636800"/>
        <c:axId val="210640256"/>
      </c:barChart>
      <c:catAx>
        <c:axId val="210636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</a:t>
                </a:r>
                <a:r>
                  <a:rPr lang="en-US" baseline="30000"/>
                  <a:t>1</a:t>
                </a:r>
                <a:r>
                  <a:rPr lang="en-US"/>
                  <a:t>G37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210640256"/>
        <c:crosses val="autoZero"/>
        <c:auto val="1"/>
        <c:lblAlgn val="ctr"/>
        <c:lblOffset val="100"/>
        <c:noMultiLvlLbl val="0"/>
      </c:catAx>
      <c:valAx>
        <c:axId val="210640256"/>
        <c:scaling>
          <c:orientation val="minMax"/>
          <c:max val="1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% charged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210636800"/>
        <c:crosses val="autoZero"/>
        <c:crossBetween val="between"/>
        <c:majorUnit val="20"/>
      </c:valAx>
    </c:plotArea>
    <c:plotVisOnly val="1"/>
    <c:dispBlanksAs val="gap"/>
    <c:showDLblsOverMax val="0"/>
  </c:chart>
  <c:txPr>
    <a:bodyPr/>
    <a:lstStyle/>
    <a:p>
      <a:pPr>
        <a:defRPr sz="1200" b="1">
          <a:latin typeface="Arial" pitchFamily="34" charset="0"/>
          <a:cs typeface="Arial" pitchFamily="34" charset="0"/>
        </a:defRPr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tRNA</a:t>
            </a:r>
            <a:r>
              <a:rPr lang="en-US" baseline="30000"/>
              <a:t>TyrGUA</a:t>
            </a:r>
          </a:p>
        </c:rich>
      </c:tx>
      <c:layout>
        <c:manualLayout>
          <c:xMode val="edge"/>
          <c:yMode val="edge"/>
          <c:x val="0.39878930027363635"/>
          <c:y val="3.2407407407407433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TyrQUA!$H$14</c:f>
              <c:strCache>
                <c:ptCount val="1"/>
                <c:pt idx="0">
                  <c:v>% charged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78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5.6737588652482308E-3"/>
                  <c:y val="9.2592592592592744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81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TyrQUA!$I$15:$I$16</c:f>
                <c:numCache>
                  <c:formatCode>General</c:formatCode>
                  <c:ptCount val="2"/>
                  <c:pt idx="0">
                    <c:v>1.5249699633706844</c:v>
                  </c:pt>
                  <c:pt idx="1">
                    <c:v>1.7155166723063413</c:v>
                  </c:pt>
                </c:numCache>
              </c:numRef>
            </c:plus>
            <c:minus>
              <c:numRef>
                <c:f>TyrQUA!$I$15:$I$16</c:f>
                <c:numCache>
                  <c:formatCode>General</c:formatCode>
                  <c:ptCount val="2"/>
                  <c:pt idx="0">
                    <c:v>1.5249699633706844</c:v>
                  </c:pt>
                  <c:pt idx="1">
                    <c:v>1.7155166723063413</c:v>
                  </c:pt>
                </c:numCache>
              </c:numRef>
            </c:minus>
          </c:errBars>
          <c:cat>
            <c:strRef>
              <c:f>TyrQUA!$G$15:$G$16</c:f>
              <c:strCache>
                <c:ptCount val="2"/>
                <c:pt idx="0">
                  <c:v> +</c:v>
                </c:pt>
                <c:pt idx="1">
                  <c:v> −</c:v>
                </c:pt>
              </c:strCache>
            </c:strRef>
          </c:cat>
          <c:val>
            <c:numRef>
              <c:f>TyrQUA!$H$15:$H$16</c:f>
              <c:numCache>
                <c:formatCode>0.0</c:formatCode>
                <c:ptCount val="2"/>
                <c:pt idx="0">
                  <c:v>77.692179155432655</c:v>
                </c:pt>
                <c:pt idx="1">
                  <c:v>81.128560260331071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5911680"/>
        <c:axId val="285979776"/>
      </c:barChart>
      <c:catAx>
        <c:axId val="285911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</a:t>
                </a:r>
                <a:r>
                  <a:rPr lang="en-US" baseline="30000"/>
                  <a:t>1</a:t>
                </a:r>
                <a:r>
                  <a:rPr lang="en-US"/>
                  <a:t>G37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285979776"/>
        <c:crosses val="autoZero"/>
        <c:auto val="1"/>
        <c:lblAlgn val="ctr"/>
        <c:lblOffset val="100"/>
        <c:noMultiLvlLbl val="0"/>
      </c:catAx>
      <c:valAx>
        <c:axId val="285979776"/>
        <c:scaling>
          <c:orientation val="minMax"/>
          <c:max val="1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% charged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285911680"/>
        <c:crosses val="autoZero"/>
        <c:crossBetween val="between"/>
        <c:majorUnit val="20"/>
      </c:valAx>
    </c:plotArea>
    <c:plotVisOnly val="1"/>
    <c:dispBlanksAs val="gap"/>
    <c:showDLblsOverMax val="0"/>
  </c:chart>
  <c:txPr>
    <a:bodyPr/>
    <a:lstStyle/>
    <a:p>
      <a:pPr>
        <a:defRPr sz="1200" b="1">
          <a:latin typeface="Arial" pitchFamily="34" charset="0"/>
          <a:cs typeface="Arial" pitchFamily="34" charset="0"/>
        </a:defRPr>
      </a:pPr>
      <a:endParaRPr lang="ja-JP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319088</xdr:colOff>
      <xdr:row>17</xdr:row>
      <xdr:rowOff>90488</xdr:rowOff>
    </xdr:from>
    <xdr:to>
      <xdr:col>15</xdr:col>
      <xdr:colOff>164307</xdr:colOff>
      <xdr:row>33</xdr:row>
      <xdr:rowOff>161131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577272</xdr:colOff>
      <xdr:row>18</xdr:row>
      <xdr:rowOff>158748</xdr:rowOff>
    </xdr:from>
    <xdr:to>
      <xdr:col>15</xdr:col>
      <xdr:colOff>43296</xdr:colOff>
      <xdr:row>35</xdr:row>
      <xdr:rowOff>115453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95250</xdr:colOff>
      <xdr:row>10</xdr:row>
      <xdr:rowOff>76200</xdr:rowOff>
    </xdr:from>
    <xdr:to>
      <xdr:col>13</xdr:col>
      <xdr:colOff>504825</xdr:colOff>
      <xdr:row>24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tabSelected="1" zoomScale="80" zoomScaleNormal="80" workbookViewId="0">
      <selection activeCell="G13" sqref="G13"/>
    </sheetView>
  </sheetViews>
  <sheetFormatPr defaultRowHeight="15" x14ac:dyDescent="0.25"/>
  <cols>
    <col min="1" max="16384" width="9" style="1"/>
  </cols>
  <sheetData>
    <row r="1" spans="1:24" x14ac:dyDescent="0.25">
      <c r="A1" s="1" t="s">
        <v>34</v>
      </c>
    </row>
    <row r="2" spans="1:24" x14ac:dyDescent="0.25">
      <c r="A2" s="1" t="s">
        <v>31</v>
      </c>
    </row>
    <row r="3" spans="1:24" x14ac:dyDescent="0.25">
      <c r="A3" s="2" t="s">
        <v>8</v>
      </c>
      <c r="C3" s="1" t="s">
        <v>0</v>
      </c>
      <c r="D3" s="1" t="s">
        <v>1</v>
      </c>
      <c r="E3" s="1" t="s">
        <v>2</v>
      </c>
      <c r="F3" s="1" t="s">
        <v>3</v>
      </c>
      <c r="I3" s="2" t="s">
        <v>9</v>
      </c>
      <c r="K3" s="1" t="s">
        <v>0</v>
      </c>
      <c r="L3" s="1" t="s">
        <v>1</v>
      </c>
      <c r="M3" s="1" t="s">
        <v>2</v>
      </c>
      <c r="N3" s="1" t="s">
        <v>3</v>
      </c>
      <c r="Q3" s="2" t="s">
        <v>10</v>
      </c>
      <c r="S3" s="1" t="s">
        <v>0</v>
      </c>
      <c r="T3" s="1" t="s">
        <v>1</v>
      </c>
      <c r="U3" s="1" t="s">
        <v>2</v>
      </c>
      <c r="V3" s="1" t="s">
        <v>3</v>
      </c>
      <c r="X3" s="1" t="s">
        <v>24</v>
      </c>
    </row>
    <row r="4" spans="1:24" x14ac:dyDescent="0.25">
      <c r="A4" s="1" t="s">
        <v>4</v>
      </c>
      <c r="B4" s="1" t="s">
        <v>5</v>
      </c>
      <c r="C4" s="3">
        <v>207.53300000000002</v>
      </c>
      <c r="D4" s="3">
        <f>C4-48.072</f>
        <v>159.46100000000001</v>
      </c>
      <c r="E4" s="3">
        <f>D4+D5</f>
        <v>195.58200000000002</v>
      </c>
      <c r="F4" s="3">
        <f>D4/E4*100</f>
        <v>81.531531531531527</v>
      </c>
      <c r="I4" s="1" t="s">
        <v>4</v>
      </c>
      <c r="J4" s="1" t="s">
        <v>5</v>
      </c>
      <c r="K4" s="3">
        <v>216.32400000000001</v>
      </c>
      <c r="L4" s="3">
        <f>K4-44.284</f>
        <v>172.04000000000002</v>
      </c>
      <c r="M4" s="3">
        <f>L4+L5</f>
        <v>218.09000000000003</v>
      </c>
      <c r="N4" s="3">
        <f>L4/M4*100</f>
        <v>78.884864046953098</v>
      </c>
      <c r="Q4" s="1" t="s">
        <v>4</v>
      </c>
      <c r="R4" s="1" t="s">
        <v>5</v>
      </c>
      <c r="S4" s="3">
        <v>175.02100000000002</v>
      </c>
      <c r="T4" s="3">
        <f>S4-58.106</f>
        <v>116.91500000000002</v>
      </c>
      <c r="U4" s="3">
        <f>T4+T5</f>
        <v>129.40400000000002</v>
      </c>
      <c r="V4" s="3">
        <f>T4/U4*100</f>
        <v>90.348830020710338</v>
      </c>
    </row>
    <row r="5" spans="1:24" x14ac:dyDescent="0.25">
      <c r="B5" s="1" t="s">
        <v>6</v>
      </c>
      <c r="C5" s="3">
        <v>84.193000000000012</v>
      </c>
      <c r="D5" s="3">
        <f t="shared" ref="D5:D10" si="0">C5-48.072</f>
        <v>36.121000000000009</v>
      </c>
      <c r="E5" s="3"/>
      <c r="F5" s="3"/>
      <c r="J5" s="1" t="s">
        <v>6</v>
      </c>
      <c r="K5" s="3">
        <v>90.334000000000003</v>
      </c>
      <c r="L5" s="3">
        <f t="shared" ref="L5:L10" si="1">K5-44.284</f>
        <v>46.050000000000004</v>
      </c>
      <c r="M5" s="3"/>
      <c r="N5" s="3"/>
      <c r="R5" s="1" t="s">
        <v>6</v>
      </c>
      <c r="S5" s="3">
        <v>70.594999999999999</v>
      </c>
      <c r="T5" s="3">
        <f t="shared" ref="T5:T10" si="2">S5-58.106</f>
        <v>12.488999999999997</v>
      </c>
      <c r="U5" s="3"/>
      <c r="V5" s="3"/>
    </row>
    <row r="6" spans="1:24" x14ac:dyDescent="0.25">
      <c r="A6" s="1" t="s">
        <v>26</v>
      </c>
      <c r="B6" s="1" t="s">
        <v>5</v>
      </c>
      <c r="C6" s="3">
        <v>187.88800000000001</v>
      </c>
      <c r="D6" s="3">
        <f t="shared" si="0"/>
        <v>139.816</v>
      </c>
      <c r="E6" s="3">
        <f>D6+D7</f>
        <v>201.52600000000001</v>
      </c>
      <c r="F6" s="3">
        <f>D6/E6*100</f>
        <v>69.378640969403449</v>
      </c>
      <c r="I6" s="1" t="s">
        <v>26</v>
      </c>
      <c r="J6" s="1" t="s">
        <v>5</v>
      </c>
      <c r="K6" s="3">
        <v>220.41300000000001</v>
      </c>
      <c r="L6" s="3">
        <f t="shared" si="1"/>
        <v>176.12900000000002</v>
      </c>
      <c r="M6" s="3">
        <f>L6+L7</f>
        <v>267.00700000000006</v>
      </c>
      <c r="N6" s="3">
        <f>L6/M6*100</f>
        <v>65.964188204803605</v>
      </c>
      <c r="Q6" s="1" t="s">
        <v>26</v>
      </c>
      <c r="R6" s="1" t="s">
        <v>5</v>
      </c>
      <c r="S6" s="3">
        <v>210.42000000000002</v>
      </c>
      <c r="T6" s="3">
        <f t="shared" si="2"/>
        <v>152.31400000000002</v>
      </c>
      <c r="U6" s="3">
        <f>T6+T7</f>
        <v>221.30600000000001</v>
      </c>
      <c r="V6" s="3">
        <f>T6/U6*100</f>
        <v>68.825065746071061</v>
      </c>
    </row>
    <row r="7" spans="1:24" x14ac:dyDescent="0.25">
      <c r="B7" s="1" t="s">
        <v>6</v>
      </c>
      <c r="C7" s="3">
        <v>109.78200000000001</v>
      </c>
      <c r="D7" s="3">
        <f t="shared" si="0"/>
        <v>61.710000000000008</v>
      </c>
      <c r="E7" s="3"/>
      <c r="F7" s="3"/>
      <c r="J7" s="1" t="s">
        <v>6</v>
      </c>
      <c r="K7" s="3">
        <v>135.16200000000001</v>
      </c>
      <c r="L7" s="3">
        <f t="shared" si="1"/>
        <v>90.878000000000014</v>
      </c>
      <c r="M7" s="3"/>
      <c r="N7" s="3"/>
      <c r="R7" s="1" t="s">
        <v>6</v>
      </c>
      <c r="S7" s="3">
        <v>127.098</v>
      </c>
      <c r="T7" s="3">
        <f t="shared" si="2"/>
        <v>68.99199999999999</v>
      </c>
      <c r="U7" s="3"/>
      <c r="V7" s="3"/>
    </row>
    <row r="8" spans="1:24" x14ac:dyDescent="0.25">
      <c r="A8" s="1" t="s">
        <v>15</v>
      </c>
      <c r="B8" s="1" t="s">
        <v>5</v>
      </c>
      <c r="C8" s="3">
        <v>144.14699999999999</v>
      </c>
      <c r="D8" s="3">
        <f t="shared" si="0"/>
        <v>96.074999999999989</v>
      </c>
      <c r="E8" s="3">
        <f>D8+D9</f>
        <v>117.40499999999997</v>
      </c>
      <c r="F8" s="3">
        <f>D8/E8*100</f>
        <v>81.832119586048307</v>
      </c>
      <c r="I8" s="1" t="s">
        <v>15</v>
      </c>
      <c r="J8" s="1" t="s">
        <v>5</v>
      </c>
      <c r="K8" s="3">
        <v>150.99599999999998</v>
      </c>
      <c r="L8" s="3">
        <f t="shared" si="1"/>
        <v>106.71199999999999</v>
      </c>
      <c r="M8" s="3">
        <f>L8+L9</f>
        <v>136.94200000000001</v>
      </c>
      <c r="N8" s="3">
        <f>L8/M8*100</f>
        <v>77.924960932365522</v>
      </c>
      <c r="Q8" s="1" t="s">
        <v>15</v>
      </c>
      <c r="R8" s="1" t="s">
        <v>5</v>
      </c>
      <c r="S8" s="3">
        <v>153.09100000000001</v>
      </c>
      <c r="T8" s="3">
        <f t="shared" si="2"/>
        <v>94.985000000000014</v>
      </c>
      <c r="U8" s="3">
        <f>T8+T9</f>
        <v>109.99300000000002</v>
      </c>
      <c r="V8" s="3">
        <f>T8/U8*100</f>
        <v>86.355495349704071</v>
      </c>
    </row>
    <row r="9" spans="1:24" x14ac:dyDescent="0.25">
      <c r="B9" s="1" t="s">
        <v>6</v>
      </c>
      <c r="C9" s="3">
        <v>69.401999999999987</v>
      </c>
      <c r="D9" s="3">
        <f t="shared" si="0"/>
        <v>21.329999999999984</v>
      </c>
      <c r="E9" s="3"/>
      <c r="F9" s="3"/>
      <c r="J9" s="1" t="s">
        <v>6</v>
      </c>
      <c r="K9" s="3">
        <v>74.51400000000001</v>
      </c>
      <c r="L9" s="3">
        <f t="shared" si="1"/>
        <v>30.230000000000011</v>
      </c>
      <c r="M9" s="3"/>
      <c r="N9" s="3"/>
      <c r="R9" s="1" t="s">
        <v>6</v>
      </c>
      <c r="S9" s="3">
        <v>73.114000000000004</v>
      </c>
      <c r="T9" s="3">
        <f t="shared" si="2"/>
        <v>15.008000000000003</v>
      </c>
      <c r="U9" s="3"/>
      <c r="V9" s="3"/>
    </row>
    <row r="10" spans="1:24" x14ac:dyDescent="0.25">
      <c r="B10" s="1" t="s">
        <v>7</v>
      </c>
      <c r="C10" s="3">
        <v>48.072000000000003</v>
      </c>
      <c r="D10" s="3">
        <f t="shared" si="0"/>
        <v>0</v>
      </c>
      <c r="E10" s="3"/>
      <c r="F10" s="3"/>
      <c r="J10" s="1" t="s">
        <v>7</v>
      </c>
      <c r="K10" s="3">
        <v>44.283999999999992</v>
      </c>
      <c r="L10" s="3">
        <f t="shared" si="1"/>
        <v>0</v>
      </c>
      <c r="M10" s="3"/>
      <c r="N10" s="3"/>
      <c r="R10" s="1" t="s">
        <v>7</v>
      </c>
      <c r="S10" s="3">
        <v>58.105999999999995</v>
      </c>
      <c r="T10" s="3">
        <f t="shared" si="2"/>
        <v>0</v>
      </c>
      <c r="U10" s="3"/>
      <c r="V10" s="3"/>
    </row>
    <row r="13" spans="1:24" x14ac:dyDescent="0.25">
      <c r="D13" s="1" t="s">
        <v>14</v>
      </c>
    </row>
    <row r="14" spans="1:24" x14ac:dyDescent="0.25">
      <c r="G14" s="1" t="s">
        <v>11</v>
      </c>
    </row>
    <row r="15" spans="1:24" x14ac:dyDescent="0.25">
      <c r="G15" s="1" t="s">
        <v>3</v>
      </c>
      <c r="H15" s="1" t="s">
        <v>12</v>
      </c>
    </row>
    <row r="16" spans="1:24" x14ac:dyDescent="0.25">
      <c r="F16" s="1" t="s">
        <v>13</v>
      </c>
      <c r="G16" s="3">
        <f>AVERAGE(F4,N4,V4)</f>
        <v>83.588408533064992</v>
      </c>
      <c r="H16" s="3">
        <f>STDEVP(F4,N4,V4)</f>
        <v>4.9009309463572945</v>
      </c>
    </row>
    <row r="17" spans="4:8" x14ac:dyDescent="0.25">
      <c r="F17" s="1" t="s">
        <v>27</v>
      </c>
      <c r="G17" s="3">
        <f>AVERAGE(F6,N6,V6)</f>
        <v>68.055964973426043</v>
      </c>
      <c r="H17" s="3">
        <f>STDEVP(F6,N6,V6)</f>
        <v>1.4962751349675538</v>
      </c>
    </row>
    <row r="18" spans="4:8" x14ac:dyDescent="0.25">
      <c r="F18" s="1" t="s">
        <v>28</v>
      </c>
      <c r="G18" s="3">
        <f>AVERAGE(F8,N8,V8)</f>
        <v>82.037525289372638</v>
      </c>
      <c r="H18" s="3">
        <f>STDEVP(F8,N8,V8)</f>
        <v>3.4448145830800123</v>
      </c>
    </row>
    <row r="24" spans="4:8" x14ac:dyDescent="0.25">
      <c r="D24" s="1" t="s">
        <v>14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8"/>
  <sheetViews>
    <sheetView zoomScale="80" zoomScaleNormal="80" workbookViewId="0">
      <selection activeCell="A2" sqref="A2"/>
    </sheetView>
  </sheetViews>
  <sheetFormatPr defaultRowHeight="15" x14ac:dyDescent="0.25"/>
  <cols>
    <col min="1" max="16384" width="9" style="1"/>
  </cols>
  <sheetData>
    <row r="1" spans="1:25" x14ac:dyDescent="0.25">
      <c r="A1" s="1" t="s">
        <v>34</v>
      </c>
    </row>
    <row r="2" spans="1:25" ht="15.75" thickBot="1" x14ac:dyDescent="0.3">
      <c r="A2" s="4" t="s">
        <v>32</v>
      </c>
      <c r="R2" s="5"/>
      <c r="S2" s="5"/>
      <c r="U2" s="5"/>
      <c r="V2" s="5"/>
      <c r="W2" s="5"/>
      <c r="X2" s="5"/>
      <c r="Y2" s="5"/>
    </row>
    <row r="3" spans="1:25" x14ac:dyDescent="0.25">
      <c r="A3" s="6" t="s">
        <v>8</v>
      </c>
      <c r="I3" s="2" t="s">
        <v>9</v>
      </c>
      <c r="J3" s="5"/>
      <c r="K3" s="5"/>
      <c r="L3" s="5"/>
      <c r="M3" s="5"/>
      <c r="N3" s="5"/>
      <c r="Q3" s="7" t="s">
        <v>10</v>
      </c>
      <c r="R3" s="5"/>
      <c r="X3" s="1" t="s">
        <v>24</v>
      </c>
    </row>
    <row r="4" spans="1:25" x14ac:dyDescent="0.25">
      <c r="A4" s="8"/>
      <c r="B4" s="8"/>
      <c r="C4" s="8" t="s">
        <v>0</v>
      </c>
      <c r="D4" s="8" t="s">
        <v>23</v>
      </c>
      <c r="E4" s="8" t="s">
        <v>16</v>
      </c>
      <c r="F4" s="8" t="s">
        <v>17</v>
      </c>
      <c r="I4" s="5"/>
      <c r="J4" s="5"/>
      <c r="K4" s="5" t="s">
        <v>0</v>
      </c>
      <c r="L4" s="5" t="s">
        <v>23</v>
      </c>
      <c r="M4" s="5" t="s">
        <v>16</v>
      </c>
      <c r="N4" s="5" t="s">
        <v>17</v>
      </c>
      <c r="Q4" s="5"/>
      <c r="R4" s="5"/>
      <c r="S4" s="5" t="s">
        <v>0</v>
      </c>
      <c r="T4" s="5" t="s">
        <v>23</v>
      </c>
      <c r="U4" s="5" t="s">
        <v>16</v>
      </c>
      <c r="V4" s="5" t="s">
        <v>3</v>
      </c>
    </row>
    <row r="5" spans="1:25" x14ac:dyDescent="0.25">
      <c r="A5" s="8" t="s">
        <v>4</v>
      </c>
      <c r="B5" s="8" t="s">
        <v>5</v>
      </c>
      <c r="C5" s="9">
        <v>1451.9449999999999</v>
      </c>
      <c r="D5" s="9">
        <f>C5-546.115</f>
        <v>905.82999999999993</v>
      </c>
      <c r="E5" s="9">
        <f>SUM(D5:D6)</f>
        <v>1224.9589999999998</v>
      </c>
      <c r="F5" s="9">
        <f>D5/E5*100</f>
        <v>73.947781109408567</v>
      </c>
      <c r="I5" s="5" t="s">
        <v>4</v>
      </c>
      <c r="J5" s="5" t="s">
        <v>5</v>
      </c>
      <c r="K5" s="10">
        <v>1467.3119999999999</v>
      </c>
      <c r="L5" s="10">
        <f>K5-551.273</f>
        <v>916.03899999999987</v>
      </c>
      <c r="M5" s="10">
        <f>SUM(L5:L6)</f>
        <v>1193.096</v>
      </c>
      <c r="N5" s="10">
        <f>L5/M5*100</f>
        <v>76.778314569825042</v>
      </c>
      <c r="Q5" s="5" t="s">
        <v>4</v>
      </c>
      <c r="R5" s="5" t="s">
        <v>5</v>
      </c>
      <c r="S5" s="10">
        <v>3111.973</v>
      </c>
      <c r="T5" s="10">
        <f>S5-686.429</f>
        <v>2425.5439999999999</v>
      </c>
      <c r="U5" s="10">
        <f>T5+T6</f>
        <v>3360.848</v>
      </c>
      <c r="V5" s="10">
        <f>T5/U5*100</f>
        <v>72.170595040299347</v>
      </c>
    </row>
    <row r="6" spans="1:25" x14ac:dyDescent="0.25">
      <c r="A6" s="8"/>
      <c r="B6" s="8" t="s">
        <v>6</v>
      </c>
      <c r="C6" s="9">
        <v>865.24400000000003</v>
      </c>
      <c r="D6" s="9">
        <f t="shared" ref="D6:D10" si="0">C6-546.115</f>
        <v>319.12900000000002</v>
      </c>
      <c r="E6" s="9"/>
      <c r="F6" s="9"/>
      <c r="I6" s="5"/>
      <c r="J6" s="5" t="s">
        <v>6</v>
      </c>
      <c r="K6" s="10">
        <v>828.33</v>
      </c>
      <c r="L6" s="10">
        <f t="shared" ref="L6:L10" si="1">K6-551.273</f>
        <v>277.05700000000002</v>
      </c>
      <c r="M6" s="10"/>
      <c r="N6" s="10"/>
      <c r="Q6" s="5"/>
      <c r="R6" s="5" t="s">
        <v>6</v>
      </c>
      <c r="S6" s="10">
        <v>1621.7329999999999</v>
      </c>
      <c r="T6" s="10">
        <f t="shared" ref="T6:T10" si="2">S6-686.429</f>
        <v>935.30399999999997</v>
      </c>
      <c r="U6" s="10"/>
      <c r="V6" s="10"/>
    </row>
    <row r="7" spans="1:25" x14ac:dyDescent="0.25">
      <c r="A7" s="8" t="s">
        <v>26</v>
      </c>
      <c r="B7" s="8" t="s">
        <v>5</v>
      </c>
      <c r="C7" s="9">
        <v>1330.2429999999999</v>
      </c>
      <c r="D7" s="9">
        <f t="shared" si="0"/>
        <v>784.12799999999993</v>
      </c>
      <c r="E7" s="9">
        <f t="shared" ref="E7" si="3">SUM(D7:D8)</f>
        <v>1277.482</v>
      </c>
      <c r="F7" s="9">
        <f>D7/E7*100</f>
        <v>61.380747439102855</v>
      </c>
      <c r="I7" s="5" t="s">
        <v>26</v>
      </c>
      <c r="J7" s="5" t="s">
        <v>5</v>
      </c>
      <c r="K7" s="10">
        <v>1362.425</v>
      </c>
      <c r="L7" s="10">
        <f t="shared" si="1"/>
        <v>811.15199999999993</v>
      </c>
      <c r="M7" s="10">
        <f t="shared" ref="M7" si="4">SUM(L7:L8)</f>
        <v>1286.3879999999999</v>
      </c>
      <c r="N7" s="10">
        <f>L7/M7*100</f>
        <v>63.056558363417572</v>
      </c>
      <c r="Q7" s="5" t="s">
        <v>26</v>
      </c>
      <c r="R7" s="5" t="s">
        <v>5</v>
      </c>
      <c r="S7" s="10">
        <v>2546.8240000000001</v>
      </c>
      <c r="T7" s="10">
        <f t="shared" si="2"/>
        <v>1860.395</v>
      </c>
      <c r="U7" s="10">
        <f>T7+T8</f>
        <v>3027.1489999999999</v>
      </c>
      <c r="V7" s="10">
        <f t="shared" ref="V7:V9" si="5">T7/U7*100</f>
        <v>61.457001290653359</v>
      </c>
    </row>
    <row r="8" spans="1:25" x14ac:dyDescent="0.25">
      <c r="A8" s="8"/>
      <c r="B8" s="8" t="s">
        <v>6</v>
      </c>
      <c r="C8" s="9">
        <v>1039.4690000000001</v>
      </c>
      <c r="D8" s="9">
        <f t="shared" si="0"/>
        <v>493.35400000000004</v>
      </c>
      <c r="E8" s="9"/>
      <c r="F8" s="9"/>
      <c r="I8" s="5"/>
      <c r="J8" s="5" t="s">
        <v>6</v>
      </c>
      <c r="K8" s="10">
        <v>1026.509</v>
      </c>
      <c r="L8" s="10">
        <f t="shared" si="1"/>
        <v>475.23599999999999</v>
      </c>
      <c r="M8" s="10"/>
      <c r="N8" s="10"/>
      <c r="Q8" s="5"/>
      <c r="R8" s="5" t="s">
        <v>6</v>
      </c>
      <c r="S8" s="10">
        <v>1853.183</v>
      </c>
      <c r="T8" s="10">
        <f t="shared" si="2"/>
        <v>1166.7539999999999</v>
      </c>
      <c r="U8" s="10"/>
      <c r="V8" s="10"/>
    </row>
    <row r="9" spans="1:25" x14ac:dyDescent="0.25">
      <c r="A9" s="8" t="s">
        <v>25</v>
      </c>
      <c r="B9" s="8" t="s">
        <v>5</v>
      </c>
      <c r="C9" s="9">
        <v>1445.3720000000001</v>
      </c>
      <c r="D9" s="9">
        <f t="shared" si="0"/>
        <v>899.25700000000006</v>
      </c>
      <c r="E9" s="9">
        <f t="shared" ref="E9" si="6">SUM(D9:D10)</f>
        <v>1230.0730000000001</v>
      </c>
      <c r="F9" s="9">
        <f>D9/E9*100</f>
        <v>73.105986392677508</v>
      </c>
      <c r="I9" s="5" t="s">
        <v>25</v>
      </c>
      <c r="J9" s="5" t="s">
        <v>5</v>
      </c>
      <c r="K9" s="10">
        <v>1532.539</v>
      </c>
      <c r="L9" s="10">
        <f t="shared" si="1"/>
        <v>981.26599999999996</v>
      </c>
      <c r="M9" s="10">
        <f t="shared" ref="M9" si="7">SUM(L9:L10)</f>
        <v>1296.1709999999998</v>
      </c>
      <c r="N9" s="10">
        <f>L9/M9*100</f>
        <v>75.704980284237195</v>
      </c>
      <c r="Q9" s="5" t="s">
        <v>25</v>
      </c>
      <c r="R9" s="5" t="s">
        <v>5</v>
      </c>
      <c r="S9" s="10">
        <v>2895.6779999999999</v>
      </c>
      <c r="T9" s="10">
        <f t="shared" si="2"/>
        <v>2209.2489999999998</v>
      </c>
      <c r="U9" s="10">
        <f>T9+T10</f>
        <v>3102.7529999999997</v>
      </c>
      <c r="V9" s="10">
        <f t="shared" si="5"/>
        <v>71.202864037195354</v>
      </c>
    </row>
    <row r="10" spans="1:25" x14ac:dyDescent="0.25">
      <c r="A10" s="8"/>
      <c r="B10" s="8" t="s">
        <v>6</v>
      </c>
      <c r="C10" s="9">
        <v>876.93100000000004</v>
      </c>
      <c r="D10" s="9">
        <f t="shared" si="0"/>
        <v>330.81600000000003</v>
      </c>
      <c r="E10" s="9"/>
      <c r="F10" s="9"/>
      <c r="I10" s="5"/>
      <c r="J10" s="5" t="s">
        <v>6</v>
      </c>
      <c r="K10" s="10">
        <v>866.178</v>
      </c>
      <c r="L10" s="10">
        <f t="shared" si="1"/>
        <v>314.90499999999997</v>
      </c>
      <c r="M10" s="10"/>
      <c r="N10" s="10"/>
      <c r="Q10" s="5"/>
      <c r="R10" s="5" t="s">
        <v>6</v>
      </c>
      <c r="S10" s="10">
        <v>1579.933</v>
      </c>
      <c r="T10" s="10">
        <f t="shared" si="2"/>
        <v>893.50400000000002</v>
      </c>
      <c r="U10" s="10"/>
      <c r="V10" s="10"/>
    </row>
    <row r="11" spans="1:25" x14ac:dyDescent="0.25">
      <c r="A11" s="8"/>
      <c r="B11" s="8" t="s">
        <v>18</v>
      </c>
      <c r="C11" s="9">
        <v>546.11500000000001</v>
      </c>
      <c r="D11" s="9"/>
      <c r="E11" s="9"/>
      <c r="F11" s="9"/>
      <c r="I11" s="5"/>
      <c r="J11" s="5" t="s">
        <v>18</v>
      </c>
      <c r="K11" s="10">
        <v>551.27300000000002</v>
      </c>
      <c r="L11" s="10"/>
      <c r="M11" s="10"/>
      <c r="N11" s="10"/>
      <c r="Q11" s="5"/>
      <c r="R11" s="5" t="s">
        <v>18</v>
      </c>
      <c r="S11" s="10">
        <v>686.42899999999997</v>
      </c>
      <c r="T11" s="10"/>
      <c r="U11" s="10"/>
      <c r="V11" s="10"/>
    </row>
    <row r="13" spans="1:25" x14ac:dyDescent="0.25">
      <c r="H13" s="1" t="s">
        <v>3</v>
      </c>
    </row>
    <row r="14" spans="1:25" x14ac:dyDescent="0.25">
      <c r="I14" s="1" t="s">
        <v>19</v>
      </c>
      <c r="J14" s="1" t="s">
        <v>20</v>
      </c>
      <c r="K14" s="1" t="s">
        <v>21</v>
      </c>
      <c r="L14" s="1" t="s">
        <v>22</v>
      </c>
      <c r="M14" s="1" t="s">
        <v>12</v>
      </c>
    </row>
    <row r="15" spans="1:25" x14ac:dyDescent="0.25">
      <c r="H15" s="1" t="s">
        <v>13</v>
      </c>
      <c r="I15" s="3">
        <v>73.947781109408567</v>
      </c>
      <c r="J15" s="3">
        <v>76.778314569825042</v>
      </c>
      <c r="K15" s="3">
        <v>72.170595040299347</v>
      </c>
      <c r="L15" s="3">
        <f>AVERAGE(I15,J15,K15)</f>
        <v>74.29889690651099</v>
      </c>
      <c r="M15" s="3">
        <f>STDEVP(I15,J15,K15)</f>
        <v>1.8974072736103644</v>
      </c>
    </row>
    <row r="16" spans="1:25" x14ac:dyDescent="0.25">
      <c r="B16" s="1" t="s">
        <v>14</v>
      </c>
      <c r="H16" s="1" t="s">
        <v>27</v>
      </c>
      <c r="I16" s="3">
        <v>61.380747439102855</v>
      </c>
      <c r="J16" s="3">
        <v>63.056558363417572</v>
      </c>
      <c r="K16" s="3">
        <v>61.457001290653359</v>
      </c>
      <c r="L16" s="3">
        <f t="shared" ref="L16:L17" si="8">AVERAGE(I16,J16,K16)</f>
        <v>61.964769031057926</v>
      </c>
      <c r="M16" s="3">
        <f t="shared" ref="M16:M17" si="9">STDEVP(I16,J16,K16)</f>
        <v>0.77263903696349201</v>
      </c>
    </row>
    <row r="17" spans="8:13" x14ac:dyDescent="0.25">
      <c r="H17" s="1" t="s">
        <v>29</v>
      </c>
      <c r="I17" s="3">
        <v>73.105986392677508</v>
      </c>
      <c r="J17" s="3">
        <v>75.704980284237195</v>
      </c>
      <c r="K17" s="3">
        <v>71.202864037195354</v>
      </c>
      <c r="L17" s="3">
        <f t="shared" si="8"/>
        <v>73.337943571370019</v>
      </c>
      <c r="M17" s="3">
        <f t="shared" si="9"/>
        <v>1.8452851225090334</v>
      </c>
    </row>
    <row r="28" spans="8:13" x14ac:dyDescent="0.25">
      <c r="L28" s="1" t="s">
        <v>14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"/>
  <sheetViews>
    <sheetView topLeftCell="A2" zoomScale="80" zoomScaleNormal="80" workbookViewId="0">
      <selection activeCell="B29" sqref="B29"/>
    </sheetView>
  </sheetViews>
  <sheetFormatPr defaultRowHeight="15" x14ac:dyDescent="0.25"/>
  <cols>
    <col min="1" max="16384" width="9" style="1"/>
  </cols>
  <sheetData>
    <row r="1" spans="1:22" x14ac:dyDescent="0.25">
      <c r="A1" s="1" t="s">
        <v>34</v>
      </c>
    </row>
    <row r="2" spans="1:22" x14ac:dyDescent="0.25">
      <c r="A2" s="1" t="s">
        <v>33</v>
      </c>
    </row>
    <row r="3" spans="1:22" x14ac:dyDescent="0.25">
      <c r="V3" s="1" t="s">
        <v>24</v>
      </c>
    </row>
    <row r="4" spans="1:22" x14ac:dyDescent="0.25">
      <c r="A4" s="2" t="s">
        <v>8</v>
      </c>
      <c r="C4" s="1" t="s">
        <v>0</v>
      </c>
      <c r="D4" s="1" t="s">
        <v>1</v>
      </c>
      <c r="E4" s="1" t="s">
        <v>2</v>
      </c>
      <c r="F4" s="1" t="s">
        <v>3</v>
      </c>
      <c r="H4" s="2" t="s">
        <v>9</v>
      </c>
      <c r="J4" s="1" t="s">
        <v>0</v>
      </c>
      <c r="K4" s="1" t="s">
        <v>1</v>
      </c>
      <c r="L4" s="1" t="s">
        <v>2</v>
      </c>
      <c r="M4" s="1" t="s">
        <v>3</v>
      </c>
      <c r="O4" s="2" t="s">
        <v>30</v>
      </c>
      <c r="Q4" s="1" t="s">
        <v>0</v>
      </c>
      <c r="R4" s="1" t="s">
        <v>1</v>
      </c>
      <c r="S4" s="1" t="s">
        <v>2</v>
      </c>
      <c r="T4" s="1" t="s">
        <v>3</v>
      </c>
    </row>
    <row r="5" spans="1:22" x14ac:dyDescent="0.25">
      <c r="A5" s="1" t="s">
        <v>4</v>
      </c>
      <c r="B5" s="1" t="s">
        <v>5</v>
      </c>
      <c r="C5" s="3">
        <v>58674.792000000001</v>
      </c>
      <c r="D5" s="3">
        <f>C5-12373.701</f>
        <v>46301.091</v>
      </c>
      <c r="E5" s="3">
        <f>D5+D6</f>
        <v>58513.116999999998</v>
      </c>
      <c r="F5" s="3">
        <f>D5/E5*100</f>
        <v>79.129421527825983</v>
      </c>
      <c r="H5" s="1" t="s">
        <v>4</v>
      </c>
      <c r="I5" s="1" t="s">
        <v>5</v>
      </c>
      <c r="J5" s="3">
        <v>47706.258000000002</v>
      </c>
      <c r="K5" s="3">
        <f>J5-11771.887</f>
        <v>35934.370999999999</v>
      </c>
      <c r="L5" s="3">
        <f>K5+K6</f>
        <v>45854.51</v>
      </c>
      <c r="M5" s="3">
        <f>K5/L5*100</f>
        <v>78.366056032438252</v>
      </c>
      <c r="O5" s="1" t="s">
        <v>4</v>
      </c>
      <c r="P5" s="1" t="s">
        <v>5</v>
      </c>
      <c r="Q5" s="3">
        <v>46670.17</v>
      </c>
      <c r="R5" s="3">
        <f>Q5-8075.416</f>
        <v>38594.754000000001</v>
      </c>
      <c r="S5" s="3">
        <f>R5+R6</f>
        <v>51064.055</v>
      </c>
      <c r="T5" s="3">
        <f>R5/S5*100</f>
        <v>75.581059906033715</v>
      </c>
    </row>
    <row r="6" spans="1:22" x14ac:dyDescent="0.25">
      <c r="B6" s="1" t="s">
        <v>6</v>
      </c>
      <c r="C6" s="3">
        <v>24585.726999999999</v>
      </c>
      <c r="D6" s="3">
        <f t="shared" ref="D6:D9" si="0">C6-12373.701</f>
        <v>12212.026</v>
      </c>
      <c r="E6" s="3"/>
      <c r="F6" s="3"/>
      <c r="I6" s="1" t="s">
        <v>6</v>
      </c>
      <c r="J6" s="3">
        <v>21692.026000000002</v>
      </c>
      <c r="K6" s="3">
        <f t="shared" ref="K6:K9" si="1">J6-11771.887</f>
        <v>9920.139000000001</v>
      </c>
      <c r="L6" s="3"/>
      <c r="M6" s="3"/>
      <c r="P6" s="1" t="s">
        <v>6</v>
      </c>
      <c r="Q6" s="3">
        <v>20544.717000000001</v>
      </c>
      <c r="R6" s="3">
        <f t="shared" ref="R6:R9" si="2">Q6-8075.416</f>
        <v>12469.300999999999</v>
      </c>
      <c r="S6" s="3"/>
      <c r="T6" s="3"/>
    </row>
    <row r="7" spans="1:22" x14ac:dyDescent="0.25">
      <c r="A7" s="1" t="s">
        <v>26</v>
      </c>
      <c r="B7" s="1" t="s">
        <v>5</v>
      </c>
      <c r="C7" s="3">
        <v>55310.915000000001</v>
      </c>
      <c r="D7" s="3">
        <f t="shared" si="0"/>
        <v>42937.214</v>
      </c>
      <c r="E7" s="3">
        <f>D7+D8</f>
        <v>51395.186000000002</v>
      </c>
      <c r="F7" s="3">
        <f>D7/E7*100</f>
        <v>83.543260257877066</v>
      </c>
      <c r="H7" s="1" t="s">
        <v>26</v>
      </c>
      <c r="I7" s="1" t="s">
        <v>5</v>
      </c>
      <c r="J7" s="3">
        <v>51777.432000000001</v>
      </c>
      <c r="K7" s="3">
        <f t="shared" si="1"/>
        <v>40005.544999999998</v>
      </c>
      <c r="L7" s="3">
        <f>K7+K8</f>
        <v>49929.095000000001</v>
      </c>
      <c r="M7" s="3">
        <f>K7/L7*100</f>
        <v>80.124714858140322</v>
      </c>
      <c r="O7" s="1" t="s">
        <v>26</v>
      </c>
      <c r="P7" s="1" t="s">
        <v>5</v>
      </c>
      <c r="Q7" s="3">
        <v>40485.959000000003</v>
      </c>
      <c r="R7" s="3">
        <f t="shared" si="2"/>
        <v>32410.543000000001</v>
      </c>
      <c r="S7" s="3">
        <f>R7+R8</f>
        <v>40656.642999999996</v>
      </c>
      <c r="T7" s="3">
        <f>R7/S7*100</f>
        <v>79.717705664975853</v>
      </c>
    </row>
    <row r="8" spans="1:22" x14ac:dyDescent="0.25">
      <c r="B8" s="1" t="s">
        <v>6</v>
      </c>
      <c r="C8" s="3">
        <v>20831.672999999999</v>
      </c>
      <c r="D8" s="3">
        <f t="shared" si="0"/>
        <v>8457.9719999999998</v>
      </c>
      <c r="E8" s="3"/>
      <c r="F8" s="3"/>
      <c r="I8" s="1" t="s">
        <v>6</v>
      </c>
      <c r="J8" s="3">
        <v>21695.437000000002</v>
      </c>
      <c r="K8" s="3">
        <f t="shared" si="1"/>
        <v>9923.5500000000011</v>
      </c>
      <c r="L8" s="3"/>
      <c r="M8" s="3"/>
      <c r="P8" s="1" t="s">
        <v>6</v>
      </c>
      <c r="Q8" s="3">
        <v>16321.516</v>
      </c>
      <c r="R8" s="3">
        <f t="shared" si="2"/>
        <v>8246.0999999999985</v>
      </c>
      <c r="S8" s="3"/>
      <c r="T8" s="3"/>
    </row>
    <row r="9" spans="1:22" x14ac:dyDescent="0.25">
      <c r="B9" s="1" t="s">
        <v>18</v>
      </c>
      <c r="C9" s="3">
        <v>12373.700999999999</v>
      </c>
      <c r="D9" s="3">
        <f t="shared" si="0"/>
        <v>0</v>
      </c>
      <c r="E9" s="3"/>
      <c r="F9" s="3"/>
      <c r="I9" s="1" t="s">
        <v>18</v>
      </c>
      <c r="J9" s="3">
        <v>11771.887000000001</v>
      </c>
      <c r="K9" s="3">
        <f t="shared" si="1"/>
        <v>0</v>
      </c>
      <c r="L9" s="3"/>
      <c r="M9" s="3"/>
      <c r="P9" s="1" t="s">
        <v>18</v>
      </c>
      <c r="Q9" s="3">
        <v>8075.4160000000002</v>
      </c>
      <c r="R9" s="3">
        <f t="shared" si="2"/>
        <v>0</v>
      </c>
      <c r="S9" s="3"/>
      <c r="T9" s="3"/>
    </row>
    <row r="11" spans="1:22" x14ac:dyDescent="0.25">
      <c r="T11" s="1" t="s">
        <v>14</v>
      </c>
    </row>
    <row r="13" spans="1:22" x14ac:dyDescent="0.25">
      <c r="H13" s="1" t="s">
        <v>11</v>
      </c>
    </row>
    <row r="14" spans="1:22" x14ac:dyDescent="0.25">
      <c r="H14" s="1" t="s">
        <v>3</v>
      </c>
      <c r="I14" s="1" t="s">
        <v>12</v>
      </c>
    </row>
    <row r="15" spans="1:22" x14ac:dyDescent="0.25">
      <c r="G15" s="1" t="s">
        <v>13</v>
      </c>
      <c r="H15" s="3">
        <f>AVERAGE(F5,M5,T5)</f>
        <v>77.692179155432655</v>
      </c>
      <c r="I15" s="3">
        <f>STDEVP(F5,M5,T5)</f>
        <v>1.5249699633706844</v>
      </c>
    </row>
    <row r="16" spans="1:22" x14ac:dyDescent="0.25">
      <c r="G16" s="1" t="s">
        <v>27</v>
      </c>
      <c r="H16" s="3">
        <f>AVERAGE(F7,M7,T7)</f>
        <v>81.128560260331071</v>
      </c>
      <c r="I16" s="3">
        <f>STDEVP(F7,M7,T7)</f>
        <v>1.7155166723063413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ProUGG</vt:lpstr>
      <vt:lpstr>ArgCCG</vt:lpstr>
      <vt:lpstr>TyrQUA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2021-08-05T16:46:57Z</dcterms:modified>
</cp:coreProperties>
</file>